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eaf03e45d23b4d3fe8aa92b58afe6e3cdc6017db/46309090219/3b557af6-8a9f-48fb-bf58-ff6d251b57df/"/>
    </mc:Choice>
  </mc:AlternateContent>
  <xr:revisionPtr revIDLastSave="0" documentId="13_ncr:1_{16929388-7CA0-4371-A226-8166A049B69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oM komponent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8" l="1"/>
  <c r="J31" i="8"/>
  <c r="H32" i="8"/>
  <c r="H31" i="8"/>
  <c r="F32" i="8"/>
  <c r="F31" i="8"/>
  <c r="D32" i="8"/>
  <c r="D31" i="8"/>
  <c r="C21" i="8"/>
  <c r="C20" i="8"/>
  <c r="G17" i="8"/>
  <c r="G16" i="8"/>
  <c r="E16" i="8"/>
  <c r="G28" i="8" s="1"/>
  <c r="F17" i="8"/>
  <c r="F15" i="8" s="1"/>
  <c r="E17" i="8"/>
  <c r="G29" i="8" s="1"/>
  <c r="D17" i="8"/>
  <c r="E29" i="8" s="1"/>
  <c r="C17" i="8"/>
  <c r="C29" i="8" s="1"/>
  <c r="C16" i="8"/>
  <c r="C15" i="8" s="1"/>
  <c r="D16" i="8"/>
  <c r="E28" i="8" s="1"/>
  <c r="F16" i="8"/>
  <c r="H16" i="8" l="1"/>
  <c r="C18" i="8"/>
  <c r="C19" i="8" s="1"/>
  <c r="F18" i="8"/>
  <c r="F19" i="8"/>
  <c r="E30" i="8"/>
  <c r="D15" i="8"/>
  <c r="E15" i="8"/>
  <c r="C28" i="8"/>
  <c r="C30" i="8" s="1"/>
  <c r="E31" i="8"/>
  <c r="E32" i="8" s="1"/>
  <c r="C31" i="8"/>
  <c r="C32" i="8" s="1"/>
  <c r="I29" i="8"/>
  <c r="H17" i="8"/>
  <c r="F28" i="8"/>
  <c r="G15" i="8"/>
  <c r="J29" i="8" l="1"/>
  <c r="E18" i="8"/>
  <c r="E19" i="8"/>
  <c r="D18" i="8"/>
  <c r="D19" i="8"/>
  <c r="D28" i="8"/>
  <c r="D29" i="8"/>
  <c r="F29" i="8"/>
  <c r="H29" i="8"/>
  <c r="H15" i="8"/>
  <c r="G18" i="8"/>
  <c r="H18" i="8" s="1"/>
  <c r="H28" i="8"/>
  <c r="G30" i="8"/>
  <c r="I28" i="8"/>
  <c r="J28" i="8" s="1"/>
  <c r="D30" i="8" l="1"/>
  <c r="F30" i="8"/>
  <c r="H19" i="8"/>
  <c r="I30" i="8"/>
  <c r="H30" i="8"/>
  <c r="G31" i="8"/>
  <c r="G32" i="8" s="1"/>
  <c r="G19" i="8"/>
  <c r="J30" i="8" l="1"/>
  <c r="I31" i="8"/>
  <c r="I32" i="8" s="1"/>
</calcChain>
</file>

<file path=xl/sharedStrings.xml><?xml version="1.0" encoding="utf-8"?>
<sst xmlns="http://schemas.openxmlformats.org/spreadsheetml/2006/main" count="44" uniqueCount="32">
  <si>
    <t>Sotsiaalkaitseministri …….2025. a käskkirjaga nr ....</t>
  </si>
  <si>
    <t>Lisa</t>
  </si>
  <si>
    <r>
      <rPr>
        <u/>
        <sz val="10"/>
        <color rgb="FF000000"/>
        <rFont val="Arial"/>
        <family val="2"/>
        <charset val="186"/>
      </rPr>
      <t>TAT nimi:</t>
    </r>
    <r>
      <rPr>
        <sz val="10"/>
        <color rgb="FF000000"/>
        <rFont val="Arial"/>
        <family val="2"/>
        <charset val="186"/>
      </rPr>
      <t xml:space="preserve"> Sotsiaalvaldkonna spetsialistide tasemeõppe ja kvalifikatsiooni kaasajastamine ning koolitus- ja tugisüsteemi arendamine</t>
    </r>
  </si>
  <si>
    <r>
      <rPr>
        <u/>
        <sz val="10"/>
        <rFont val="Arial"/>
        <family val="2"/>
        <charset val="186"/>
      </rPr>
      <t>TAT elluviija:</t>
    </r>
    <r>
      <rPr>
        <sz val="10"/>
        <rFont val="Arial"/>
        <family val="2"/>
        <charset val="186"/>
      </rPr>
      <t xml:space="preserve"> Sotsiaalministeerium</t>
    </r>
  </si>
  <si>
    <r>
      <rPr>
        <u/>
        <sz val="10"/>
        <rFont val="Arial"/>
        <family val="2"/>
        <charset val="186"/>
      </rPr>
      <t>Partnerid:</t>
    </r>
    <r>
      <rPr>
        <sz val="10"/>
        <rFont val="Arial"/>
        <family val="2"/>
        <charset val="186"/>
      </rPr>
      <t xml:space="preserve"> Sotsiaalkindlustusamet, Eesti Sotsiaaltöö Assotsiatsioon</t>
    </r>
  </si>
  <si>
    <t>Aasta</t>
  </si>
  <si>
    <t>Rea nr</t>
  </si>
  <si>
    <t>Väljundid/tegevused</t>
  </si>
  <si>
    <t>Abikõlblik kulu</t>
  </si>
  <si>
    <t>Kokku</t>
  </si>
  <si>
    <t>1</t>
  </si>
  <si>
    <t>Otsesed kulud</t>
  </si>
  <si>
    <t>1.1</t>
  </si>
  <si>
    <t>1.2</t>
  </si>
  <si>
    <t>Tegevus 1: sotsiaalvaldkonna spetsialistide tasemeõppe ja kvalifikatsiooni kaasajastamine</t>
  </si>
  <si>
    <t>Tegevus 2: koolitus- ja tugisüsteemi arendamine</t>
  </si>
  <si>
    <t>2</t>
  </si>
  <si>
    <r>
      <t xml:space="preserve">Kaudsed kulud </t>
    </r>
    <r>
      <rPr>
        <sz val="11"/>
        <rFont val="Arial"/>
        <family val="2"/>
        <charset val="186"/>
      </rPr>
      <t>(7% otsestest kuludest)</t>
    </r>
  </si>
  <si>
    <t>3</t>
  </si>
  <si>
    <t>Kokku (rida 1 + rida 2)</t>
  </si>
  <si>
    <t>TAT eelarve aastate kaupa</t>
  </si>
  <si>
    <t>%</t>
  </si>
  <si>
    <t>KOKKU</t>
  </si>
  <si>
    <t>sellest Šveits:</t>
  </si>
  <si>
    <r>
      <rPr>
        <u/>
        <sz val="10"/>
        <rFont val="Arial"/>
        <family val="2"/>
        <charset val="186"/>
      </rPr>
      <t>TAT abikõlblikkuse periood:</t>
    </r>
    <r>
      <rPr>
        <sz val="10"/>
        <rFont val="Arial"/>
        <family val="2"/>
        <charset val="186"/>
      </rPr>
      <t xml:space="preserve"> 01.06.2024–31.05.2028</t>
    </r>
  </si>
  <si>
    <t>Otsesed kulud kokku (2024–2028)</t>
  </si>
  <si>
    <t>Eelarve kokku (2024–2028)</t>
  </si>
  <si>
    <t>TAT finantsplaan (v.a kaudsed kulud)</t>
  </si>
  <si>
    <t>sellest riiklik kaasfinantseering:</t>
  </si>
  <si>
    <t>2026–2028</t>
  </si>
  <si>
    <t>TAT eelarve</t>
  </si>
  <si>
    <t>kinnitatud tegevuste „Sotsiaalvaldkonna spetsialistide tasemeõppe ja kvalifikatsiooni kaasajastamine ning koolitus- ja tugisüsteemi arendamine“ rakendamise tingimused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</si>
</sst>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  <font>
      <sz val="11"/>
      <name val="Arial"/>
      <family val="2"/>
      <charset val="186"/>
    </font>
    <font>
      <u/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u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B05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4" fillId="0" borderId="0" xfId="0" applyFont="1"/>
    <xf numFmtId="49" fontId="11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wrapText="1"/>
    </xf>
    <xf numFmtId="4" fontId="4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1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2" fillId="0" borderId="1" xfId="0" applyNumberFormat="1" applyFont="1" applyBorder="1"/>
    <xf numFmtId="4" fontId="8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/>
    </xf>
    <xf numFmtId="0" fontId="15" fillId="0" borderId="0" xfId="0" applyFont="1"/>
    <xf numFmtId="4" fontId="8" fillId="0" borderId="1" xfId="0" applyNumberFormat="1" applyFont="1" applyBorder="1" applyAlignment="1">
      <alignment horizontal="right" vertical="center"/>
    </xf>
    <xf numFmtId="4" fontId="15" fillId="0" borderId="0" xfId="0" applyNumberFormat="1" applyFont="1"/>
    <xf numFmtId="9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wrapText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55C7-60C5-4B10-BCD9-ECBA44A4203B}">
  <dimension ref="A1:Q33"/>
  <sheetViews>
    <sheetView tabSelected="1" zoomScale="145" zoomScaleNormal="145" workbookViewId="0">
      <selection activeCell="G2" sqref="G2:I3"/>
    </sheetView>
  </sheetViews>
  <sheetFormatPr defaultColWidth="9.140625" defaultRowHeight="12.75" x14ac:dyDescent="0.2"/>
  <cols>
    <col min="1" max="1" width="6" style="2" customWidth="1"/>
    <col min="2" max="2" width="43.7109375" style="7" customWidth="1"/>
    <col min="3" max="3" width="16.85546875" style="3" customWidth="1"/>
    <col min="4" max="4" width="15.7109375" style="3" customWidth="1"/>
    <col min="5" max="5" width="17.42578125" style="3" customWidth="1"/>
    <col min="6" max="6" width="16.5703125" style="2" customWidth="1"/>
    <col min="7" max="7" width="17" style="2" customWidth="1"/>
    <col min="8" max="8" width="18.28515625" style="2" customWidth="1"/>
    <col min="9" max="9" width="18.85546875" style="2" customWidth="1"/>
    <col min="10" max="10" width="14.5703125" style="2" customWidth="1"/>
    <col min="11" max="11" width="10.5703125" style="2" customWidth="1"/>
    <col min="12" max="12" width="9.5703125" style="2" customWidth="1"/>
    <col min="13" max="13" width="9.85546875" style="2" customWidth="1"/>
    <col min="14" max="16384" width="9.140625" style="2"/>
  </cols>
  <sheetData>
    <row r="1" spans="1:16" x14ac:dyDescent="0.2">
      <c r="A1" s="8"/>
      <c r="B1" s="9"/>
      <c r="C1" s="10"/>
      <c r="D1" s="10"/>
      <c r="E1" s="10"/>
      <c r="F1" s="8"/>
      <c r="G1" s="69" t="s">
        <v>0</v>
      </c>
      <c r="H1" s="69"/>
      <c r="I1" s="69"/>
      <c r="J1" s="21"/>
      <c r="K1" s="21"/>
      <c r="L1" s="21"/>
      <c r="M1" s="21"/>
      <c r="N1" s="21"/>
      <c r="O1" s="21"/>
      <c r="P1" s="21"/>
    </row>
    <row r="2" spans="1:16" ht="12.6" customHeight="1" x14ac:dyDescent="0.2">
      <c r="A2" s="8"/>
      <c r="B2" s="9"/>
      <c r="C2" s="10"/>
      <c r="D2" s="10"/>
      <c r="E2" s="10"/>
      <c r="F2" s="8"/>
      <c r="G2" s="70" t="s">
        <v>31</v>
      </c>
      <c r="H2" s="70"/>
      <c r="I2" s="70"/>
      <c r="J2" s="21"/>
      <c r="K2" s="21"/>
      <c r="L2" s="21"/>
      <c r="M2" s="21"/>
      <c r="N2" s="21"/>
      <c r="O2" s="21"/>
      <c r="P2" s="21"/>
    </row>
    <row r="3" spans="1:16" ht="26.25" customHeight="1" x14ac:dyDescent="0.2">
      <c r="A3" s="8"/>
      <c r="B3" s="9"/>
      <c r="C3" s="10"/>
      <c r="D3" s="10"/>
      <c r="E3" s="10"/>
      <c r="F3" s="8"/>
      <c r="G3" s="70"/>
      <c r="H3" s="70"/>
      <c r="I3" s="70"/>
      <c r="J3" s="21"/>
      <c r="K3" s="21"/>
      <c r="L3" s="21"/>
      <c r="M3" s="21"/>
      <c r="N3" s="21"/>
      <c r="O3" s="21"/>
      <c r="P3" s="21"/>
    </row>
    <row r="4" spans="1:16" x14ac:dyDescent="0.2">
      <c r="A4" s="4" t="s">
        <v>30</v>
      </c>
      <c r="B4" s="26"/>
      <c r="C4" s="27"/>
      <c r="D4" s="10"/>
      <c r="E4" s="10"/>
      <c r="F4" s="8"/>
      <c r="G4" s="25"/>
      <c r="H4" s="8"/>
      <c r="I4" s="23" t="s">
        <v>1</v>
      </c>
      <c r="J4" s="21"/>
      <c r="K4" s="21"/>
      <c r="L4" s="21"/>
      <c r="M4" s="21"/>
      <c r="N4" s="21"/>
      <c r="O4" s="21"/>
      <c r="P4" s="21"/>
    </row>
    <row r="5" spans="1:16" x14ac:dyDescent="0.2">
      <c r="A5" s="4"/>
      <c r="B5" s="26"/>
      <c r="C5" s="27"/>
      <c r="D5" s="10"/>
      <c r="E5" s="10"/>
      <c r="F5" s="8"/>
      <c r="G5" s="8"/>
      <c r="H5" s="8"/>
      <c r="I5" s="16"/>
      <c r="J5" s="21"/>
      <c r="K5" s="21"/>
      <c r="L5" s="21"/>
      <c r="M5" s="21"/>
      <c r="N5" s="21"/>
      <c r="O5" s="21"/>
      <c r="P5" s="21"/>
    </row>
    <row r="6" spans="1:16" customFormat="1" x14ac:dyDescent="0.2">
      <c r="A6" s="21" t="s">
        <v>24</v>
      </c>
      <c r="B6" s="26"/>
      <c r="C6" s="21"/>
      <c r="D6" s="8"/>
      <c r="E6" s="8"/>
      <c r="F6" s="8"/>
      <c r="G6" s="8"/>
      <c r="H6" s="8"/>
      <c r="I6" s="8"/>
    </row>
    <row r="7" spans="1:16" customFormat="1" ht="14.25" x14ac:dyDescent="0.2">
      <c r="A7" s="34" t="s">
        <v>2</v>
      </c>
      <c r="B7" s="26"/>
      <c r="C7" s="21"/>
      <c r="D7" s="8"/>
      <c r="E7" s="8"/>
      <c r="F7" s="8"/>
      <c r="G7" s="24"/>
      <c r="H7" s="8"/>
      <c r="I7" s="8"/>
    </row>
    <row r="8" spans="1:16" customFormat="1" x14ac:dyDescent="0.2">
      <c r="A8" s="22" t="s">
        <v>3</v>
      </c>
      <c r="B8" s="26"/>
      <c r="C8" s="21"/>
      <c r="D8" s="8"/>
      <c r="E8" s="8"/>
      <c r="F8" s="8"/>
      <c r="G8" s="8"/>
      <c r="H8" s="8"/>
      <c r="I8" s="8"/>
    </row>
    <row r="9" spans="1:16" customFormat="1" ht="13.5" customHeight="1" x14ac:dyDescent="0.2">
      <c r="A9" s="67" t="s">
        <v>4</v>
      </c>
      <c r="B9" s="68"/>
      <c r="C9" s="68"/>
      <c r="D9" s="68"/>
      <c r="E9" s="68"/>
      <c r="F9" s="68"/>
      <c r="G9" s="68"/>
      <c r="H9" s="8"/>
      <c r="I9" s="8"/>
    </row>
    <row r="10" spans="1:16" x14ac:dyDescent="0.2">
      <c r="A10" s="21"/>
      <c r="B10" s="26"/>
      <c r="C10" s="27"/>
      <c r="D10" s="10"/>
      <c r="E10" s="8"/>
      <c r="F10" s="13"/>
      <c r="G10" s="13"/>
      <c r="H10" s="8"/>
      <c r="I10" s="8"/>
      <c r="J10" s="21"/>
      <c r="K10" s="21"/>
      <c r="L10" s="21"/>
      <c r="M10" s="21"/>
      <c r="N10" s="21"/>
      <c r="O10" s="21"/>
      <c r="P10" s="21"/>
    </row>
    <row r="11" spans="1:16" x14ac:dyDescent="0.2">
      <c r="A11" s="21"/>
      <c r="B11" s="26"/>
      <c r="C11" s="27"/>
      <c r="D11" s="10"/>
      <c r="E11" s="8"/>
      <c r="F11" s="13"/>
      <c r="G11" s="13"/>
      <c r="H11" s="8"/>
      <c r="I11" s="8"/>
      <c r="J11" s="21"/>
      <c r="K11" s="21"/>
      <c r="L11" s="21"/>
      <c r="M11" s="21"/>
      <c r="N11" s="21"/>
      <c r="O11" s="21"/>
      <c r="P11" s="21"/>
    </row>
    <row r="12" spans="1:16" s="4" customFormat="1" x14ac:dyDescent="0.2">
      <c r="A12" s="51"/>
      <c r="B12" s="17" t="s">
        <v>5</v>
      </c>
      <c r="C12" s="18">
        <v>2024</v>
      </c>
      <c r="D12" s="18">
        <v>2025</v>
      </c>
      <c r="E12" s="18">
        <v>2026</v>
      </c>
      <c r="F12" s="18">
        <v>2027</v>
      </c>
      <c r="G12" s="18">
        <v>2028</v>
      </c>
      <c r="H12" s="52"/>
      <c r="I12" s="11"/>
      <c r="J12" s="11"/>
      <c r="K12" s="11"/>
    </row>
    <row r="13" spans="1:16" s="5" customFormat="1" ht="30" x14ac:dyDescent="0.2">
      <c r="A13" s="28" t="s">
        <v>6</v>
      </c>
      <c r="B13" s="29" t="s">
        <v>7</v>
      </c>
      <c r="C13" s="30" t="s">
        <v>8</v>
      </c>
      <c r="D13" s="30" t="s">
        <v>8</v>
      </c>
      <c r="E13" s="30" t="s">
        <v>8</v>
      </c>
      <c r="F13" s="30" t="s">
        <v>8</v>
      </c>
      <c r="G13" s="30" t="s">
        <v>8</v>
      </c>
      <c r="H13" s="30" t="s">
        <v>9</v>
      </c>
      <c r="I13" s="12"/>
      <c r="J13" s="12"/>
      <c r="K13" s="12"/>
      <c r="L13" s="12"/>
      <c r="M13" s="32"/>
      <c r="N13" s="32"/>
      <c r="O13" s="32"/>
      <c r="P13" s="32"/>
    </row>
    <row r="14" spans="1:16" s="6" customFormat="1" ht="14.25" x14ac:dyDescent="0.2">
      <c r="A14" s="39" t="s">
        <v>10</v>
      </c>
      <c r="B14" s="40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13"/>
      <c r="J14" s="13"/>
      <c r="K14" s="13"/>
      <c r="L14" s="13"/>
      <c r="M14" s="33"/>
      <c r="N14" s="33"/>
      <c r="O14" s="33"/>
      <c r="P14" s="33"/>
    </row>
    <row r="15" spans="1:16" s="4" customFormat="1" ht="15" x14ac:dyDescent="0.2">
      <c r="A15" s="35" t="s">
        <v>10</v>
      </c>
      <c r="B15" s="60" t="s">
        <v>11</v>
      </c>
      <c r="C15" s="61">
        <f>SUM(C16:C17)</f>
        <v>20494.72</v>
      </c>
      <c r="D15" s="61">
        <f t="shared" ref="D15:G15" si="0">SUM(D16:D17)</f>
        <v>631950</v>
      </c>
      <c r="E15" s="61">
        <f t="shared" si="0"/>
        <v>2219691</v>
      </c>
      <c r="F15" s="61">
        <f t="shared" si="0"/>
        <v>2219691</v>
      </c>
      <c r="G15" s="61">
        <f t="shared" si="0"/>
        <v>934399.1</v>
      </c>
      <c r="H15" s="61">
        <f>C15+D15+E15+F15+G15</f>
        <v>6026225.8199999994</v>
      </c>
      <c r="I15" s="62"/>
      <c r="J15" s="62"/>
      <c r="K15" s="11"/>
      <c r="L15" s="11"/>
    </row>
    <row r="16" spans="1:16" s="4" customFormat="1" ht="42.75" x14ac:dyDescent="0.2">
      <c r="A16" s="35" t="s">
        <v>12</v>
      </c>
      <c r="B16" s="53" t="s">
        <v>14</v>
      </c>
      <c r="C16" s="63">
        <f>0+11239.2</f>
        <v>11239.2</v>
      </c>
      <c r="D16" s="63">
        <f>260000+56725</f>
        <v>316725</v>
      </c>
      <c r="E16" s="63">
        <f>890995+56725</f>
        <v>947720</v>
      </c>
      <c r="F16" s="63">
        <f>890995+56725</f>
        <v>947720</v>
      </c>
      <c r="G16" s="63">
        <f>371250.19+27485.8</f>
        <v>398735.99</v>
      </c>
      <c r="H16" s="63">
        <f>SUM(C16:G16)</f>
        <v>2622140.1900000004</v>
      </c>
      <c r="I16" s="64"/>
      <c r="J16" s="64"/>
      <c r="K16" s="11"/>
      <c r="L16" s="11"/>
    </row>
    <row r="17" spans="1:17" s="4" customFormat="1" ht="28.5" x14ac:dyDescent="0.2">
      <c r="A17" s="35" t="s">
        <v>13</v>
      </c>
      <c r="B17" s="53" t="s">
        <v>15</v>
      </c>
      <c r="C17" s="63">
        <f>175.4+9080.12</f>
        <v>9255.52</v>
      </c>
      <c r="D17" s="63">
        <f>258500+56725</f>
        <v>315225</v>
      </c>
      <c r="E17" s="63">
        <f>1215246+56725</f>
        <v>1271971</v>
      </c>
      <c r="F17" s="63">
        <f>1215246+56725</f>
        <v>1271971</v>
      </c>
      <c r="G17" s="63">
        <f>506018.23+29644.88</f>
        <v>535663.11</v>
      </c>
      <c r="H17" s="63">
        <f>SUM(C17:G17)</f>
        <v>3404085.63</v>
      </c>
      <c r="I17" s="64"/>
      <c r="J17" s="64"/>
      <c r="K17" s="11"/>
      <c r="L17" s="11"/>
    </row>
    <row r="18" spans="1:17" s="4" customFormat="1" ht="15" x14ac:dyDescent="0.2">
      <c r="A18" s="35" t="s">
        <v>16</v>
      </c>
      <c r="B18" s="60" t="s">
        <v>17</v>
      </c>
      <c r="C18" s="61">
        <f>C15*0.07</f>
        <v>1434.6304000000002</v>
      </c>
      <c r="D18" s="61">
        <f>D15*0.07</f>
        <v>44236.500000000007</v>
      </c>
      <c r="E18" s="61">
        <f>E15*0.07</f>
        <v>155378.37000000002</v>
      </c>
      <c r="F18" s="61">
        <f>F15*0.07</f>
        <v>155378.37000000002</v>
      </c>
      <c r="G18" s="61">
        <f>G15*0.07</f>
        <v>65407.937000000005</v>
      </c>
      <c r="H18" s="61">
        <f>C18+D18+E18+F18+G18-0.01</f>
        <v>421835.79740000004</v>
      </c>
      <c r="I18" s="11"/>
      <c r="J18" s="11"/>
      <c r="K18" s="11"/>
      <c r="L18" s="11"/>
    </row>
    <row r="19" spans="1:17" s="4" customFormat="1" ht="15" x14ac:dyDescent="0.25">
      <c r="A19" s="35" t="s">
        <v>18</v>
      </c>
      <c r="B19" s="60" t="s">
        <v>19</v>
      </c>
      <c r="C19" s="56">
        <f t="shared" ref="C19:H19" si="1">C15+C18</f>
        <v>21929.350400000003</v>
      </c>
      <c r="D19" s="56">
        <f t="shared" si="1"/>
        <v>676186.5</v>
      </c>
      <c r="E19" s="56">
        <f t="shared" si="1"/>
        <v>2375069.37</v>
      </c>
      <c r="F19" s="56">
        <f t="shared" si="1"/>
        <v>2375069.37</v>
      </c>
      <c r="G19" s="56">
        <f t="shared" si="1"/>
        <v>999807.03700000001</v>
      </c>
      <c r="H19" s="56">
        <f t="shared" si="1"/>
        <v>6448061.6173999999</v>
      </c>
      <c r="I19" s="65"/>
      <c r="J19" s="11"/>
      <c r="K19" s="11"/>
      <c r="L19" s="11"/>
    </row>
    <row r="20" spans="1:17" s="4" customFormat="1" ht="15" x14ac:dyDescent="0.25">
      <c r="A20" s="35"/>
      <c r="B20" s="53" t="s">
        <v>25</v>
      </c>
      <c r="C20" s="55">
        <f>H15</f>
        <v>6026225.8199999994</v>
      </c>
      <c r="D20" s="54"/>
      <c r="E20" s="55"/>
      <c r="F20" s="56"/>
      <c r="G20" s="56"/>
      <c r="H20" s="56"/>
      <c r="I20" s="38"/>
      <c r="J20" s="11"/>
      <c r="K20" s="11"/>
      <c r="L20" s="11"/>
    </row>
    <row r="21" spans="1:17" s="1" customFormat="1" ht="15" x14ac:dyDescent="0.2">
      <c r="A21" s="35"/>
      <c r="B21" s="53" t="s">
        <v>26</v>
      </c>
      <c r="C21" s="55">
        <f>H19</f>
        <v>6448061.6173999999</v>
      </c>
      <c r="D21" s="57"/>
      <c r="E21" s="58"/>
      <c r="F21" s="57"/>
      <c r="G21" s="57"/>
      <c r="H21" s="59"/>
      <c r="I21" s="38"/>
      <c r="J21" s="8"/>
      <c r="K21" s="21"/>
      <c r="L21" s="21"/>
      <c r="M21" s="21"/>
      <c r="N21" s="21"/>
      <c r="O21" s="21"/>
      <c r="P21" s="21"/>
      <c r="Q21" s="21"/>
    </row>
    <row r="22" spans="1:17" x14ac:dyDescent="0.2">
      <c r="A22" s="21"/>
      <c r="B22" s="26"/>
      <c r="C22" s="27"/>
      <c r="D22" s="10"/>
      <c r="E22" s="10"/>
      <c r="F22" s="10"/>
      <c r="G22" s="14"/>
      <c r="H22" s="8"/>
      <c r="I22" s="8"/>
      <c r="J22" s="21"/>
      <c r="K22" s="21"/>
      <c r="L22" s="21"/>
      <c r="M22" s="21"/>
      <c r="N22" s="21"/>
      <c r="O22" s="21"/>
      <c r="P22" s="21"/>
      <c r="Q22" s="21"/>
    </row>
    <row r="23" spans="1:17" ht="14.25" x14ac:dyDescent="0.2">
      <c r="A23" s="20"/>
      <c r="B23" s="9"/>
      <c r="C23" s="10"/>
      <c r="D23" s="10"/>
      <c r="E23" s="10"/>
      <c r="F23" s="8"/>
      <c r="G23" s="8"/>
      <c r="H23" s="8"/>
      <c r="I23" s="8"/>
      <c r="J23" s="21"/>
      <c r="K23" s="21"/>
      <c r="L23" s="21"/>
      <c r="M23" s="21"/>
      <c r="N23" s="21"/>
      <c r="O23" s="21"/>
      <c r="P23" s="21"/>
      <c r="Q23" s="21"/>
    </row>
    <row r="24" spans="1:17" s="1" customFormat="1" x14ac:dyDescent="0.2">
      <c r="A24" s="15" t="s">
        <v>27</v>
      </c>
      <c r="B24" s="26"/>
      <c r="C24" s="27"/>
      <c r="D24" s="27"/>
      <c r="E24" s="10"/>
      <c r="F24" s="8"/>
      <c r="G24" s="8"/>
      <c r="H24" s="8"/>
      <c r="I24" s="8"/>
      <c r="J24" s="21"/>
      <c r="K24" s="21"/>
      <c r="L24" s="21"/>
      <c r="M24" s="21"/>
      <c r="N24" s="21"/>
      <c r="O24" s="21"/>
      <c r="P24" s="21"/>
      <c r="Q24" s="21"/>
    </row>
    <row r="25" spans="1:17" s="1" customFormat="1" x14ac:dyDescent="0.2">
      <c r="A25" s="21"/>
      <c r="B25" s="45"/>
      <c r="C25" s="43"/>
      <c r="D25" s="43"/>
      <c r="E25" s="46"/>
      <c r="F25" s="47"/>
      <c r="G25" s="47"/>
      <c r="H25" s="47"/>
      <c r="I25" s="47"/>
      <c r="J25" s="44"/>
      <c r="K25" s="21"/>
      <c r="L25" s="21"/>
      <c r="M25" s="21"/>
      <c r="N25" s="21"/>
      <c r="O25" s="21"/>
      <c r="P25" s="21"/>
      <c r="Q25" s="21"/>
    </row>
    <row r="26" spans="1:17" s="1" customFormat="1" x14ac:dyDescent="0.2">
      <c r="A26" s="8"/>
      <c r="B26" s="66" t="s">
        <v>20</v>
      </c>
      <c r="C26" s="66" t="s">
        <v>5</v>
      </c>
      <c r="D26" s="71"/>
      <c r="E26" s="71"/>
      <c r="F26" s="71"/>
      <c r="G26" s="71"/>
      <c r="H26" s="71"/>
      <c r="I26" s="71"/>
      <c r="J26" s="71"/>
      <c r="K26" s="21"/>
      <c r="L26" s="21"/>
      <c r="M26" s="21"/>
      <c r="N26" s="21"/>
      <c r="O26" s="21"/>
      <c r="P26" s="21"/>
      <c r="Q26" s="21"/>
    </row>
    <row r="27" spans="1:17" s="1" customFormat="1" x14ac:dyDescent="0.2">
      <c r="A27" s="8"/>
      <c r="B27" s="66"/>
      <c r="C27" s="48">
        <v>2024</v>
      </c>
      <c r="D27" s="48" t="s">
        <v>21</v>
      </c>
      <c r="E27" s="48">
        <v>2025</v>
      </c>
      <c r="F27" s="48" t="s">
        <v>21</v>
      </c>
      <c r="G27" s="48" t="s">
        <v>29</v>
      </c>
      <c r="H27" s="48" t="s">
        <v>21</v>
      </c>
      <c r="I27" s="48" t="s">
        <v>22</v>
      </c>
      <c r="J27" s="48" t="s">
        <v>21</v>
      </c>
      <c r="K27" s="8"/>
      <c r="L27" s="8"/>
      <c r="M27" s="21"/>
      <c r="N27" s="21"/>
      <c r="O27" s="21"/>
      <c r="P27" s="21"/>
      <c r="Q27" s="21"/>
    </row>
    <row r="28" spans="1:17" s="1" customFormat="1" ht="25.5" x14ac:dyDescent="0.2">
      <c r="A28" s="8"/>
      <c r="B28" s="31" t="s">
        <v>14</v>
      </c>
      <c r="C28" s="49">
        <f>C16</f>
        <v>11239.2</v>
      </c>
      <c r="D28" s="50">
        <f>C28/H16</f>
        <v>4.2862696826289825E-3</v>
      </c>
      <c r="E28" s="49">
        <f>D16</f>
        <v>316725</v>
      </c>
      <c r="F28" s="50">
        <f>E28/H16</f>
        <v>0.12078873631848035</v>
      </c>
      <c r="G28" s="49">
        <f>E16+F16+G16</f>
        <v>2294175.9900000002</v>
      </c>
      <c r="H28" s="50">
        <f>G28/H16</f>
        <v>0.87492499399889057</v>
      </c>
      <c r="I28" s="49">
        <f>C28+E28+G28</f>
        <v>2622140.1900000004</v>
      </c>
      <c r="J28" s="50">
        <f>I28/H16</f>
        <v>1</v>
      </c>
      <c r="K28" s="8"/>
      <c r="L28" s="8"/>
      <c r="M28" s="21"/>
      <c r="N28" s="21"/>
      <c r="O28" s="21"/>
      <c r="P28" s="21"/>
      <c r="Q28" s="21"/>
    </row>
    <row r="29" spans="1:17" s="1" customFormat="1" x14ac:dyDescent="0.2">
      <c r="A29" s="8"/>
      <c r="B29" s="31" t="s">
        <v>15</v>
      </c>
      <c r="C29" s="49">
        <f>C17</f>
        <v>9255.52</v>
      </c>
      <c r="D29" s="50">
        <f>C29/H17</f>
        <v>2.7189445290187958E-3</v>
      </c>
      <c r="E29" s="49">
        <f>D17</f>
        <v>315225</v>
      </c>
      <c r="F29" s="50">
        <f>E29/H17</f>
        <v>9.2601959604641321E-2</v>
      </c>
      <c r="G29" s="49">
        <f>E17+F17+G17</f>
        <v>3079605.11</v>
      </c>
      <c r="H29" s="50">
        <f>G29/H17</f>
        <v>0.90467909586633988</v>
      </c>
      <c r="I29" s="49">
        <f t="shared" ref="I29" si="2">C29+E29+G29</f>
        <v>3404085.63</v>
      </c>
      <c r="J29" s="50">
        <f>I29/H17</f>
        <v>1</v>
      </c>
      <c r="K29" s="8"/>
      <c r="L29" s="8"/>
      <c r="M29" s="21"/>
      <c r="N29" s="21"/>
      <c r="O29" s="21"/>
      <c r="P29" s="21"/>
      <c r="Q29" s="21"/>
    </row>
    <row r="30" spans="1:17" s="1" customFormat="1" x14ac:dyDescent="0.2">
      <c r="A30" s="8"/>
      <c r="B30" s="41" t="s">
        <v>9</v>
      </c>
      <c r="C30" s="19">
        <f>C28+C29</f>
        <v>20494.72</v>
      </c>
      <c r="D30" s="37">
        <f>C30/H15</f>
        <v>3.4009213415105649E-3</v>
      </c>
      <c r="E30" s="19">
        <f>E28+E29</f>
        <v>631950</v>
      </c>
      <c r="F30" s="37">
        <f>E30/H15</f>
        <v>0.10486663110145449</v>
      </c>
      <c r="G30" s="19">
        <f>G28+G29</f>
        <v>5373781.0999999996</v>
      </c>
      <c r="H30" s="37">
        <f>G30/H15</f>
        <v>0.89173244755703496</v>
      </c>
      <c r="I30" s="19">
        <f>I28+I29</f>
        <v>6026225.8200000003</v>
      </c>
      <c r="J30" s="37">
        <f>I30/H15</f>
        <v>1.0000000000000002</v>
      </c>
      <c r="K30" s="8"/>
      <c r="L30" s="8"/>
      <c r="M30" s="21"/>
      <c r="N30" s="21"/>
      <c r="O30" s="21"/>
      <c r="P30" s="21"/>
      <c r="Q30" s="21"/>
    </row>
    <row r="31" spans="1:17" x14ac:dyDescent="0.2">
      <c r="B31" s="41" t="s">
        <v>23</v>
      </c>
      <c r="C31" s="19">
        <f>ROUND(C30*0.85,2)</f>
        <v>17420.509999999998</v>
      </c>
      <c r="D31" s="50">
        <f>C31/C30</f>
        <v>0.8499999024138899</v>
      </c>
      <c r="E31" s="19">
        <f>ROUND(E30*0.85,2)</f>
        <v>537157.5</v>
      </c>
      <c r="F31" s="50">
        <f>E31/E30</f>
        <v>0.85</v>
      </c>
      <c r="G31" s="42">
        <f>ROUND(G30*0.85,2)</f>
        <v>4567713.9400000004</v>
      </c>
      <c r="H31" s="50">
        <f>G31/G30</f>
        <v>0.8500000009304437</v>
      </c>
      <c r="I31" s="42">
        <f>ROUND(I30*0.85,2)</f>
        <v>5122291.95</v>
      </c>
      <c r="J31" s="50">
        <f>I31/I30</f>
        <v>0.85000000049782398</v>
      </c>
    </row>
    <row r="32" spans="1:17" x14ac:dyDescent="0.2">
      <c r="B32" s="41" t="s">
        <v>28</v>
      </c>
      <c r="C32" s="19">
        <f>C30-C31</f>
        <v>3074.2100000000028</v>
      </c>
      <c r="D32" s="50">
        <f>C32/C30</f>
        <v>0.1500000975861101</v>
      </c>
      <c r="E32" s="19">
        <f>E30-E31</f>
        <v>94792.5</v>
      </c>
      <c r="F32" s="50">
        <f>E32/E30</f>
        <v>0.15</v>
      </c>
      <c r="G32" s="42">
        <f>G30-G31</f>
        <v>806067.15999999922</v>
      </c>
      <c r="H32" s="50">
        <f>G32/G30</f>
        <v>0.1499999990695563</v>
      </c>
      <c r="I32" s="42">
        <f>I30-I31</f>
        <v>903933.87000000011</v>
      </c>
      <c r="J32" s="50">
        <f>I32/I30</f>
        <v>0.14999999950217599</v>
      </c>
    </row>
    <row r="33" spans="8:8" x14ac:dyDescent="0.2">
      <c r="H33" s="6"/>
    </row>
  </sheetData>
  <mergeCells count="5">
    <mergeCell ref="B26:B27"/>
    <mergeCell ref="A9:G9"/>
    <mergeCell ref="G1:I1"/>
    <mergeCell ref="G2:I3"/>
    <mergeCell ref="C26:J2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9" ma:contentTypeDescription="Loo uus dokument" ma:contentTypeScope="" ma:versionID="6f74604bb25d3c7d7fae1dfa0a55c229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c0c9c36ed04e79c343794c9683998686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04B0D-88E6-4DF8-A237-CE642ABE3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868EA4-E775-4BA0-AE3E-D7B87B45D543}">
  <ds:schemaRefs>
    <ds:schemaRef ds:uri="http://schemas.openxmlformats.org/package/2006/metadata/core-properties"/>
    <ds:schemaRef ds:uri="http://schemas.microsoft.com/office/2006/documentManagement/types"/>
    <ds:schemaRef ds:uri="08adef74-251f-42fc-9024-6df5c4e3f36b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1ade1d93-9233-43d5-9b98-da0cbf1d2e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SoM komponent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Virge Tammaru - RAM</cp:lastModifiedBy>
  <cp:revision/>
  <cp:lastPrinted>2025-02-11T10:44:27Z</cp:lastPrinted>
  <dcterms:created xsi:type="dcterms:W3CDTF">2008-10-09T12:25:50Z</dcterms:created>
  <dcterms:modified xsi:type="dcterms:W3CDTF">2025-03-14T07:54:47Z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e65e44ed-f179-426b-873e-b50e4cc61c76</vt:lpwstr>
  </property>
  <property fmtid="{D5CDD505-2E9C-101B-9397-08002B2CF9AE}" pid="5" name="Order">
    <vt:r8>2963200</vt:r8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2024-09-02T09:35:27Z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07c2fb49-1bb5-495e-af54-947150228ff2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ediaServiceImageTags">
    <vt:lpwstr/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xd_Signature">
    <vt:bool>false</vt:bool>
  </property>
</Properties>
</file>